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'Лист1'!$A$1:$M$59</definedName>
  </definedNames>
  <calcPr fullCalcOnLoad="1"/>
</workbook>
</file>

<file path=xl/sharedStrings.xml><?xml version="1.0" encoding="utf-8"?>
<sst xmlns="http://schemas.openxmlformats.org/spreadsheetml/2006/main" count="71" uniqueCount="48">
  <si>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</si>
  <si>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</si>
  <si>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</si>
  <si>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</si>
  <si>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</si>
  <si>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</si>
  <si>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</si>
  <si>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</si>
  <si>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</si>
  <si>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</si>
  <si>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</si>
  <si>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</si>
  <si>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</si>
  <si>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</si>
  <si>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</si>
  <si>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</si>
  <si>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</si>
  <si>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</si>
  <si>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</si>
  <si>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</si>
  <si>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</si>
  <si>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</si>
  <si>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</si>
  <si>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СН-1 от 670 кВт до 10 МВт (ОРЭМ)</t>
  </si>
  <si>
    <t>СН-2 от 670 кВт до 10 МВт (ОРЭМ)</t>
  </si>
  <si>
    <t>Еврейская автономная область</t>
  </si>
  <si>
    <t>Республика Бурятия</t>
  </si>
  <si>
    <t>ВН от 670 кВт до 10 МВт (ОРЭМ)</t>
  </si>
  <si>
    <t>АТС</t>
  </si>
  <si>
    <t>СО ЕЭС</t>
  </si>
  <si>
    <t>ЦФР</t>
  </si>
  <si>
    <t>Республика Коми</t>
  </si>
  <si>
    <t>СН-2 менее 670 кВт</t>
  </si>
  <si>
    <t>Ханты-Мансийский автономный округ – Югра (Тюменская область)</t>
  </si>
  <si>
    <t>ВН от 670 кВт до 10 МВт  (ОРЭМ)</t>
  </si>
  <si>
    <t>Приморский край</t>
  </si>
  <si>
    <t>Самарская область</t>
  </si>
  <si>
    <t xml:space="preserve">СН-2 менее 670 кВт </t>
  </si>
  <si>
    <t xml:space="preserve">НН менее 670 кВт </t>
  </si>
  <si>
    <t>СН-1 от 670 кВт до 10 МВт</t>
  </si>
  <si>
    <t xml:space="preserve">СН-1 менее 670 кВт </t>
  </si>
  <si>
    <t>Фактический объём покупки электрической энергии АО "ННК-Энерго" с разбивкой по объёмам, купленным на ОРЭМ и РРЭМ в 2024 г.</t>
  </si>
  <si>
    <t xml:space="preserve">ВН менее 670 кВт </t>
  </si>
  <si>
    <t>СН-1 менее 670 кВт</t>
  </si>
  <si>
    <t xml:space="preserve">СН-2 менее 670кВт </t>
  </si>
  <si>
    <t>ВН от 670 кВт  до 10 МВт</t>
  </si>
  <si>
    <t>Саратовская область</t>
  </si>
  <si>
    <t>Республика Башкортостан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</si>
</sst>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"/>
    <numFmt numFmtId="183" formatCode="0.000"/>
    <numFmt numFmtId="184" formatCode="0.0000"/>
    <numFmt numFmtId="185" formatCode="0.00000"/>
    <numFmt numFmtId="186" formatCode="#,##0.00000"/>
    <numFmt numFmtId="187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pz\&#1053;&#1053;&#1050;%20&#1069;&#1085;&#1077;&#1088;&#1075;&#1086;\&#1044;&#1086;&#1082;&#1091;&#1084;&#1077;&#1085;&#1090;&#1099;%20&#1053;&#1053;&#1050;%20&#1069;&#1085;&#1077;&#1088;&#1075;&#1086;\&#1054;&#1073;&#1097;&#1072;&#1103;%20&#1087;&#1072;&#1087;&#1082;&#1072;\&#1069;&#1085;&#1077;&#1088;&#1075;&#1086;&#1089;&#1073;&#1099;&#1090;&#1086;&#1074;&#1072;&#1103;%20&#1076;&#1077;&#1103;&#1090;&#1077;&#1083;&#1100;&#1085;&#1086;&#1089;&#1090;&#1100;\&#1054;&#1090;&#1095;&#1077;&#1090;&#1085;&#1086;&#1089;&#1090;&#1100;%20&#1087;&#1086;%20&#1089;&#1073;&#1099;&#1090;&#1086;&#1074;&#1086;&#1081;%20&#1076;&#1077;&#1103;&#1090;&#1077;&#1083;&#1100;&#1085;&#1086;&#1089;&#1090;&#1080;\2024\01%20&#1071;&#1085;&#1074;&#1072;&#1088;&#1100;\07%20&#1055;&#1086;&#1082;&#1091;&#1087;&#1082;&#1072;%20&#1071;&#1085;&#1074;&#1072;&#1088;&#1100;%20&#1042;&#1053;&#1043;+&#1089;&#1091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pz\&#1053;&#1053;&#1050;%20&#1069;&#1085;&#1077;&#1088;&#1075;&#1086;\&#1044;&#1086;&#1082;&#1091;&#1084;&#1077;&#1085;&#1090;&#1099;%20&#1053;&#1053;&#1050;%20&#1069;&#1085;&#1077;&#1088;&#1075;&#1086;\&#1054;&#1073;&#1097;&#1072;&#1103;%20&#1087;&#1072;&#1087;&#1082;&#1072;\&#1069;&#1085;&#1077;&#1088;&#1075;&#1086;&#1089;&#1073;&#1099;&#1090;&#1086;&#1074;&#1072;&#1103;%20&#1076;&#1077;&#1103;&#1090;&#1077;&#1083;&#1100;&#1085;&#1086;&#1089;&#1090;&#1100;\&#1054;&#1090;&#1095;&#1077;&#1090;&#1085;&#1086;&#1089;&#1090;&#1100;%20&#1087;&#1086;%20&#1089;&#1073;&#1099;&#1090;&#1086;&#1074;&#1086;&#1081;%20&#1076;&#1077;&#1103;&#1090;&#1077;&#1083;&#1100;&#1085;&#1086;&#1089;&#1090;&#1080;\2024\03%20&#1052;&#1072;&#1088;&#1090;\07%20&#1055;&#1086;&#1082;&#1091;&#1087;&#1082;&#1072;%20&#1052;&#1072;&#1088;&#1090;%20&#1042;&#1053;&#1043;+&#1089;&#1091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А ВНГ (2)"/>
      <sheetName val="33А ВНГ"/>
      <sheetName val="Песчаный мыс"/>
      <sheetName val="ВЭН РРЭМ"/>
      <sheetName val="ВЭН ОРЭМ"/>
      <sheetName val="ВНБК (РРЭМ)"/>
      <sheetName val="ВНБК (ОРЭМ)"/>
      <sheetName val="СибПромСервис (СПС) ОРЭМ"/>
      <sheetName val="СибПромСервис (СПС) РРЭМ"/>
      <sheetName val="ВНГ (РРЭМ)"/>
      <sheetName val="РН-Бурение (ОРЭМ)"/>
      <sheetName val="РН-Бурение (РРЭМ)"/>
      <sheetName val=" ССК (ОРЭМ)"/>
      <sheetName val=" ССК (РРЭМ)"/>
      <sheetName val="РИ-Б (ОРЭМ)"/>
      <sheetName val="РИ-Б (РРЭМ)"/>
      <sheetName val="Самотлортранс (ОРЭМ)"/>
      <sheetName val="Самотлортранс (РРЭМ)"/>
      <sheetName val="РусТехОйл (ОРЭМ)"/>
      <sheetName val="РусТехОйл (РРЭМ)"/>
      <sheetName val="НРС"/>
      <sheetName val="НИИ-Экологии НГП"/>
      <sheetName val="Росна"/>
      <sheetName val="КАТойл-Дриллинг"/>
      <sheetName val="МекКАМинефть"/>
      <sheetName val="Самотлордорстрой"/>
      <sheetName val="Литвинов В.И."/>
      <sheetName val="АСУ Метрология Сервис"/>
      <sheetName val="РН-ГРП"/>
      <sheetName val="ЕПРС"/>
      <sheetName val="АО &quot;СНПХ&quot;"/>
      <sheetName val="ВарьегСервис"/>
      <sheetName val="ЮСК"/>
      <sheetName val="РН-Энерго"/>
      <sheetName val="МегаФон"/>
      <sheetName val="Спецтехника"/>
      <sheetName val="Надежда"/>
      <sheetName val="Геосервис"/>
      <sheetName val="ГСК"/>
      <sheetName val="Нефтьстройинвест (НСИ)"/>
      <sheetName val="СГС"/>
      <sheetName val="Телематика"/>
      <sheetName val="ВАТ-2"/>
      <sheetName val="Мартин"/>
      <sheetName val="Стройсервис"/>
      <sheetName val="Зенит"/>
      <sheetName val="СЭМ"/>
      <sheetName val="ЮТК"/>
      <sheetName val="Ресурс"/>
      <sheetName val="Сервис-Экология (расторг)"/>
      <sheetName val="НеваЛаб"/>
      <sheetName val="БСК Гранд"/>
      <sheetName val="Сервис-НПО"/>
      <sheetName val="Нафта Дриллинг Компани"/>
      <sheetName val="ФрадДжет-Волга"/>
      <sheetName val="Ветеран"/>
      <sheetName val="ГеоТехСервис"/>
      <sheetName val="УСТ"/>
      <sheetName val="35А Нягань (2)"/>
      <sheetName val="35А Нягань"/>
      <sheetName val="ЕЭСнК"/>
      <sheetName val="36А СамараНГ"/>
      <sheetName val="36А РН-Энерго 55А"/>
      <sheetName val="36А СамараНГ СамараЭн 56А"/>
      <sheetName val="36А СамараНГ ТЭС"/>
      <sheetName val="36А СамараНГ СамГЭС"/>
      <sheetName val="36А СамараНГ Самэнерго ПохО"/>
      <sheetName val="36А СамараНГ Самэнерго СергиО"/>
      <sheetName val="32А ОренбургНГ Саратовэнерго"/>
    </sheetNames>
    <sheetDataSet>
      <sheetData sheetId="68">
        <row r="22">
          <cell r="E22">
            <v>10200</v>
          </cell>
        </row>
        <row r="23">
          <cell r="E23">
            <v>763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А ВНГ (2)"/>
      <sheetName val="33А ВНГ"/>
      <sheetName val="Песчаный мыс"/>
      <sheetName val="ВЭН РРЭМ"/>
      <sheetName val="ВЭН ОРЭМ"/>
      <sheetName val="ВНБК (РРЭМ)"/>
      <sheetName val="ВНБК (ОРЭМ)"/>
      <sheetName val="СибПромСервис (СПС) ОРЭМ"/>
      <sheetName val="СибПромСервис (СПС) РРЭМ"/>
      <sheetName val="ВНГ (РРЭМ)"/>
      <sheetName val="РН-Бурение (ОРЭМ)"/>
      <sheetName val="РН-Бурение (РРЭМ)"/>
      <sheetName val=" ССК (ОРЭМ)"/>
      <sheetName val=" ССК (РРЭМ)"/>
      <sheetName val="РИ-Б (ОРЭМ)"/>
      <sheetName val="РИ-Б (РРЭМ)"/>
      <sheetName val="Самотлортранс (ОРЭМ)"/>
      <sheetName val="Самотлортранс (РРЭМ)"/>
      <sheetName val="РусТехОйл (ОРЭМ)"/>
      <sheetName val="РусТехОйл (РРЭМ)"/>
      <sheetName val="НРС"/>
      <sheetName val="НИИ-Экологии НГП"/>
      <sheetName val="Росна"/>
      <sheetName val="КАТойл-Дриллинг"/>
      <sheetName val="МекКАМинефть"/>
      <sheetName val="Самотлордорстрой"/>
      <sheetName val="Литвинов В.И."/>
      <sheetName val="АСУ Метрология Сервис"/>
      <sheetName val="РН-ГРП"/>
      <sheetName val="ЕПРС"/>
      <sheetName val="АО &quot;СНПХ&quot;"/>
      <sheetName val="ВарьегСервис"/>
      <sheetName val="ЮСК"/>
      <sheetName val="РН-Энерго"/>
      <sheetName val="МегаФон"/>
      <sheetName val="Спецтехника"/>
      <sheetName val="Надежда"/>
      <sheetName val="Геосервис"/>
      <sheetName val="ГСК"/>
      <sheetName val="Нефтьстройинвест (НСИ)"/>
      <sheetName val="СГС"/>
      <sheetName val="Телематика"/>
      <sheetName val="ВАТ-2"/>
      <sheetName val="Мартин"/>
      <sheetName val="Стройсервис"/>
      <sheetName val="Зенит"/>
      <sheetName val="СЭМ"/>
      <sheetName val="ЮТК"/>
      <sheetName val="Ресурс"/>
      <sheetName val="Сервис-Экология (расторг)"/>
      <sheetName val="НеваЛаб"/>
      <sheetName val="БСК Гранд"/>
      <sheetName val="Сервис-НПО"/>
      <sheetName val="Нафта Дриллинг Компани"/>
      <sheetName val="ФрадДжет-Волга"/>
      <sheetName val="Ветеран"/>
      <sheetName val="ГеоТехСервис"/>
      <sheetName val="УСТ"/>
      <sheetName val="Койл-Сервис"/>
      <sheetName val="ЛесСтройРеконструкция"/>
      <sheetName val="ПромТехСтрой"/>
      <sheetName val="ТеплоИнженеринг"/>
      <sheetName val="35А Нягань (2)"/>
      <sheetName val="35А Нягань"/>
      <sheetName val="ЕЭСнК"/>
      <sheetName val="36А СамараНГ"/>
      <sheetName val="36А РН-Энерго 55А"/>
      <sheetName val="36А СамараНГ СамараЭн 56А"/>
      <sheetName val="36А СамараНГ ТЭС"/>
      <sheetName val="36А СамараНГ СамГЭС"/>
      <sheetName val="36А СамараНГ Самэнерго ПохО"/>
      <sheetName val="36А СамараНГ Самэнерго СергиО"/>
      <sheetName val="32А ОренбургНГ Саратовэнерго"/>
      <sheetName val="32А ОренбурНГ Самэнерго Пох2"/>
      <sheetName val="32А ОренбурНГ Самэнерго ОтрадО"/>
      <sheetName val="32А ОренбурНГ БольшеглушО"/>
      <sheetName val="32А ОренбурНГ РН-Энерго"/>
      <sheetName val="32А ОренбурНГ ЭСК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"/>
  <sheetViews>
    <sheetView tabSelected="1" view="pageBreakPreview" zoomScaleSheetLayoutView="10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36.75390625" style="0" customWidth="1"/>
    <col min="2" max="4" width="14.875" style="0" bestFit="1" customWidth="1"/>
    <col min="5" max="5" width="11.125" style="0" bestFit="1" customWidth="1"/>
    <col min="6" max="6" width="11.625" style="0" customWidth="1"/>
    <col min="7" max="7" width="11.75390625" style="0" bestFit="1" customWidth="1"/>
    <col min="8" max="8" width="11.375" style="0" customWidth="1"/>
    <col min="9" max="9" width="11.25390625" style="0" bestFit="1" customWidth="1"/>
    <col min="10" max="10" width="11.125" style="0" customWidth="1"/>
    <col min="11" max="11" width="12.25390625" style="0" customWidth="1"/>
    <col min="12" max="12" width="11.75390625" style="0" customWidth="1"/>
    <col min="13" max="13" width="11.375" style="0" customWidth="1"/>
    <col min="14" max="14" width="10.00390625" style="0" customWidth="1"/>
    <col min="27" max="27" width="11.75390625" style="0" bestFit="1" customWidth="1"/>
    <col min="28" max="28" width="11.75390625" style="0" customWidth="1"/>
    <col min="29" max="29" width="11.375" style="0" customWidth="1"/>
    <col min="30" max="30" width="11.75390625" style="0" customWidth="1"/>
    <col min="31" max="31" width="13.00390625" style="0" customWidth="1"/>
    <col min="32" max="32" width="12.875" style="0" customWidth="1"/>
    <col min="33" max="33" width="13.125" style="0" customWidth="1"/>
    <col min="34" max="36" width="11.375" style="0" customWidth="1"/>
    <col min="37" max="37" width="11.00390625" style="0" customWidth="1"/>
    <col min="38" max="38" width="12.875" style="0" customWidth="1"/>
    <col min="40" max="40" width="12.25390625" style="0" customWidth="1"/>
    <col min="41" max="41" width="13.75390625" style="0" customWidth="1"/>
  </cols>
  <sheetData>
    <row r="2" spans="1:13" ht="12.7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 aca="true" t="shared" si="0" ref="B6:M6">B16+B20+B21+B30+B36+B40+B41+B42+B43+B47+B48+B49</f>
        <v>180657315</v>
      </c>
      <c r="C6" s="3">
        <f>C16+C20+C21+C30+C36+C40+C41+C42+C43+C47+C48+C49</f>
        <v>169552478</v>
      </c>
      <c r="D6" s="3">
        <f t="shared" si="0"/>
        <v>179429258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ht="12.75">
      <c r="A7" s="1" t="s">
        <v>15</v>
      </c>
      <c r="B7" s="30">
        <f>B10+B17+B18+B22+B23+B24+B25+B26+B27+B28+B31+B32+B33+B44+B45+B50+B51+B52+B53+B54+B55+B58</f>
        <v>6199472.197000001</v>
      </c>
      <c r="C7" s="30">
        <f>C10+C17+C18+C22+C23+C24+C25+C26+C27+C28+C31+C32+C33+C44+C45+C50+C51+C52+C53+C54+C55+C58</f>
        <v>5940679.2468</v>
      </c>
      <c r="D7" s="30">
        <f aca="true" t="shared" si="1" ref="D7:M7">D10+D17+D18+D22+D23+D24+D25+D26+D27+D28+D31+D32+D33+D44+D45+D50+D51+D52+D53+D54+D55+D58</f>
        <v>5268932.5986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</row>
    <row r="8" spans="1:13" ht="12.75">
      <c r="A8" s="4" t="s">
        <v>16</v>
      </c>
      <c r="B8" s="31">
        <f>B6+B7</f>
        <v>186856787.197</v>
      </c>
      <c r="C8" s="31">
        <f>C6+C7</f>
        <v>175493157.2468</v>
      </c>
      <c r="D8" s="31">
        <f aca="true" t="shared" si="2" ref="D8:J8">D6+D7</f>
        <v>184698190.5986</v>
      </c>
      <c r="E8" s="11">
        <f t="shared" si="2"/>
        <v>0</v>
      </c>
      <c r="F8" s="11">
        <f>F6+F7</f>
        <v>0</v>
      </c>
      <c r="G8" s="11">
        <f>G6+G7</f>
        <v>0</v>
      </c>
      <c r="H8" s="11">
        <f>H6+H7</f>
        <v>0</v>
      </c>
      <c r="I8" s="11">
        <f>I6+I7</f>
        <v>0</v>
      </c>
      <c r="J8" s="11">
        <f t="shared" si="2"/>
        <v>0</v>
      </c>
      <c r="K8" s="11">
        <f>K6+K7</f>
        <v>0</v>
      </c>
      <c r="L8" s="11">
        <f>L6+L7</f>
        <v>0</v>
      </c>
      <c r="M8" s="11">
        <f>M6+M7</f>
        <v>0</v>
      </c>
    </row>
    <row r="9" ht="12.75">
      <c r="A9" s="5" t="s">
        <v>17</v>
      </c>
    </row>
    <row r="10" spans="1:13" ht="12.75">
      <c r="A10" s="9" t="s">
        <v>18</v>
      </c>
      <c r="B10" s="25">
        <f>B11+B12+B13+B14</f>
        <v>779616.1970000002</v>
      </c>
      <c r="C10" s="25">
        <f aca="true" t="shared" si="3" ref="C10:M10">C11+C12+C13+C14</f>
        <v>736932.2468000001</v>
      </c>
      <c r="D10" s="25">
        <f t="shared" si="3"/>
        <v>542834.5986</v>
      </c>
      <c r="E10" s="25">
        <f t="shared" si="3"/>
        <v>0</v>
      </c>
      <c r="F10" s="25">
        <f t="shared" si="3"/>
        <v>0</v>
      </c>
      <c r="G10" s="25">
        <f t="shared" si="3"/>
        <v>0</v>
      </c>
      <c r="H10" s="25">
        <f t="shared" si="3"/>
        <v>0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25">
        <f t="shared" si="3"/>
        <v>0</v>
      </c>
    </row>
    <row r="11" spans="1:38" ht="12.75">
      <c r="A11" s="12" t="s">
        <v>42</v>
      </c>
      <c r="B11" s="26">
        <v>17708.713</v>
      </c>
      <c r="C11" s="26">
        <v>14941.358</v>
      </c>
      <c r="D11" s="26">
        <v>12631.311</v>
      </c>
      <c r="E11" s="26"/>
      <c r="F11" s="26"/>
      <c r="G11" s="26"/>
      <c r="H11" s="26"/>
      <c r="I11" s="26"/>
      <c r="J11" s="26"/>
      <c r="K11" s="26"/>
      <c r="L11" s="26"/>
      <c r="M11" s="26"/>
      <c r="AA11" s="28">
        <f>B11</f>
        <v>17708.713</v>
      </c>
      <c r="AB11" s="28">
        <f aca="true" t="shared" si="4" ref="AB11:AL11">C11</f>
        <v>14941.358</v>
      </c>
      <c r="AC11" s="28">
        <f t="shared" si="4"/>
        <v>12631.311</v>
      </c>
      <c r="AD11" s="28">
        <f t="shared" si="4"/>
        <v>0</v>
      </c>
      <c r="AE11" s="28">
        <f t="shared" si="4"/>
        <v>0</v>
      </c>
      <c r="AF11" s="28">
        <f t="shared" si="4"/>
        <v>0</v>
      </c>
      <c r="AG11" s="28">
        <f t="shared" si="4"/>
        <v>0</v>
      </c>
      <c r="AH11" s="28">
        <f t="shared" si="4"/>
        <v>0</v>
      </c>
      <c r="AI11" s="28">
        <f t="shared" si="4"/>
        <v>0</v>
      </c>
      <c r="AJ11" s="28">
        <f t="shared" si="4"/>
        <v>0</v>
      </c>
      <c r="AK11" s="28">
        <f t="shared" si="4"/>
        <v>0</v>
      </c>
      <c r="AL11" s="28">
        <f t="shared" si="4"/>
        <v>0</v>
      </c>
    </row>
    <row r="12" spans="1:38" ht="12.75">
      <c r="A12" s="12" t="s">
        <v>40</v>
      </c>
      <c r="B12" s="26">
        <v>47910.990999999995</v>
      </c>
      <c r="C12" s="26">
        <v>42219.618</v>
      </c>
      <c r="D12" s="26">
        <v>30083.138</v>
      </c>
      <c r="E12" s="26"/>
      <c r="F12" s="26"/>
      <c r="G12" s="26"/>
      <c r="H12" s="26"/>
      <c r="I12" s="26"/>
      <c r="J12" s="26"/>
      <c r="K12" s="26"/>
      <c r="L12" s="26"/>
      <c r="M12" s="26"/>
      <c r="AA12" s="28">
        <f>B12</f>
        <v>47910.990999999995</v>
      </c>
      <c r="AB12" s="28">
        <f aca="true" t="shared" si="5" ref="AB12:AL14">C12</f>
        <v>42219.618</v>
      </c>
      <c r="AC12" s="28">
        <f t="shared" si="5"/>
        <v>30083.138</v>
      </c>
      <c r="AD12" s="28">
        <f t="shared" si="5"/>
        <v>0</v>
      </c>
      <c r="AE12" s="28">
        <f t="shared" si="5"/>
        <v>0</v>
      </c>
      <c r="AF12" s="28">
        <f t="shared" si="5"/>
        <v>0</v>
      </c>
      <c r="AG12" s="28">
        <f t="shared" si="5"/>
        <v>0</v>
      </c>
      <c r="AH12" s="28">
        <f t="shared" si="5"/>
        <v>0</v>
      </c>
      <c r="AI12" s="28">
        <f t="shared" si="5"/>
        <v>0</v>
      </c>
      <c r="AJ12" s="28">
        <f t="shared" si="5"/>
        <v>0</v>
      </c>
      <c r="AK12" s="28">
        <f t="shared" si="5"/>
        <v>0</v>
      </c>
      <c r="AL12" s="28">
        <f t="shared" si="5"/>
        <v>0</v>
      </c>
    </row>
    <row r="13" spans="1:38" ht="12.75">
      <c r="A13" s="12" t="s">
        <v>44</v>
      </c>
      <c r="B13" s="26">
        <v>536772.9330000001</v>
      </c>
      <c r="C13" s="26">
        <v>533841.6948</v>
      </c>
      <c r="D13" s="26">
        <v>387606.5476</v>
      </c>
      <c r="E13" s="26"/>
      <c r="F13" s="26"/>
      <c r="G13" s="26"/>
      <c r="H13" s="26"/>
      <c r="I13" s="26"/>
      <c r="J13" s="26"/>
      <c r="K13" s="26"/>
      <c r="L13" s="26"/>
      <c r="M13" s="26"/>
      <c r="AA13" s="28">
        <f>B13</f>
        <v>536772.9330000001</v>
      </c>
      <c r="AB13" s="28">
        <f t="shared" si="5"/>
        <v>533841.6948</v>
      </c>
      <c r="AC13" s="28">
        <f t="shared" si="5"/>
        <v>387606.5476</v>
      </c>
      <c r="AD13" s="28">
        <f t="shared" si="5"/>
        <v>0</v>
      </c>
      <c r="AE13" s="28">
        <f t="shared" si="5"/>
        <v>0</v>
      </c>
      <c r="AF13" s="28">
        <f t="shared" si="5"/>
        <v>0</v>
      </c>
      <c r="AG13" s="28">
        <f t="shared" si="5"/>
        <v>0</v>
      </c>
      <c r="AH13" s="28">
        <f t="shared" si="5"/>
        <v>0</v>
      </c>
      <c r="AI13" s="28">
        <f t="shared" si="5"/>
        <v>0</v>
      </c>
      <c r="AJ13" s="28">
        <f t="shared" si="5"/>
        <v>0</v>
      </c>
      <c r="AK13" s="28">
        <f t="shared" si="5"/>
        <v>0</v>
      </c>
      <c r="AL13" s="28">
        <f t="shared" si="5"/>
        <v>0</v>
      </c>
    </row>
    <row r="14" spans="1:38" ht="12.75">
      <c r="A14" s="6" t="s">
        <v>19</v>
      </c>
      <c r="B14" s="27">
        <v>177223.56</v>
      </c>
      <c r="C14" s="26">
        <v>145929.576</v>
      </c>
      <c r="D14" s="26">
        <v>112513.602</v>
      </c>
      <c r="E14" s="26"/>
      <c r="F14" s="26"/>
      <c r="G14" s="26"/>
      <c r="H14" s="26"/>
      <c r="I14" s="26"/>
      <c r="J14" s="26"/>
      <c r="K14" s="26"/>
      <c r="L14" s="26"/>
      <c r="M14" s="26"/>
      <c r="AA14" s="28">
        <f>B14</f>
        <v>177223.56</v>
      </c>
      <c r="AB14" s="28">
        <f t="shared" si="5"/>
        <v>145929.576</v>
      </c>
      <c r="AC14" s="28">
        <f t="shared" si="5"/>
        <v>112513.602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</row>
    <row r="15" spans="1:13" ht="12.75">
      <c r="A15" s="9" t="s">
        <v>25</v>
      </c>
      <c r="B15" s="10">
        <f>B16+B17+B18</f>
        <v>22051071</v>
      </c>
      <c r="C15" s="10">
        <f>C16+C17+C18</f>
        <v>21241131</v>
      </c>
      <c r="D15" s="10">
        <f>D16+D17+D18</f>
        <v>21305496</v>
      </c>
      <c r="E15" s="10">
        <f>E16+E17+E18</f>
        <v>0</v>
      </c>
      <c r="F15" s="10">
        <f aca="true" t="shared" si="6" ref="F15:M15">F16+F17+F18</f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  <c r="J15" s="10">
        <f t="shared" si="6"/>
        <v>0</v>
      </c>
      <c r="K15" s="10">
        <f t="shared" si="6"/>
        <v>0</v>
      </c>
      <c r="L15" s="10">
        <f>L16+L17+L18</f>
        <v>0</v>
      </c>
      <c r="M15" s="10">
        <f t="shared" si="6"/>
        <v>0</v>
      </c>
    </row>
    <row r="16" spans="1:13" ht="12.75">
      <c r="A16" s="12" t="s">
        <v>21</v>
      </c>
      <c r="B16" s="13">
        <v>21935500</v>
      </c>
      <c r="C16" s="13">
        <v>21155811</v>
      </c>
      <c r="D16" s="13">
        <v>21225431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2" t="s">
        <v>37</v>
      </c>
      <c r="B17" s="13">
        <v>84577</v>
      </c>
      <c r="C17" s="13">
        <v>60790</v>
      </c>
      <c r="D17" s="13">
        <v>56184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2" t="s">
        <v>38</v>
      </c>
      <c r="B18" s="13">
        <v>30994</v>
      </c>
      <c r="C18" s="13">
        <v>24530</v>
      </c>
      <c r="D18" s="13">
        <v>23881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9" t="s">
        <v>0</v>
      </c>
      <c r="B19" s="10">
        <f aca="true" t="shared" si="7" ref="B19:M19">SUM(B20:B28)</f>
        <v>28851673</v>
      </c>
      <c r="C19" s="10">
        <f t="shared" si="7"/>
        <v>27505268</v>
      </c>
      <c r="D19" s="10">
        <f t="shared" si="7"/>
        <v>28372288</v>
      </c>
      <c r="E19" s="10">
        <f t="shared" si="7"/>
        <v>0</v>
      </c>
      <c r="F19" s="10">
        <f t="shared" si="7"/>
        <v>0</v>
      </c>
      <c r="G19" s="10">
        <f t="shared" si="7"/>
        <v>0</v>
      </c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  <c r="M19" s="10">
        <f t="shared" si="7"/>
        <v>0</v>
      </c>
    </row>
    <row r="20" spans="1:13" ht="12.75">
      <c r="A20" s="1" t="s">
        <v>21</v>
      </c>
      <c r="B20" s="7">
        <v>23469013</v>
      </c>
      <c r="C20" s="7">
        <v>22088774</v>
      </c>
      <c r="D20" s="7">
        <v>23324549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1" t="s">
        <v>27</v>
      </c>
      <c r="B21" s="7">
        <v>4204173</v>
      </c>
      <c r="C21" s="7">
        <v>4349766</v>
      </c>
      <c r="D21" s="7">
        <v>4197658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1" t="s">
        <v>45</v>
      </c>
      <c r="B22" s="8">
        <v>0</v>
      </c>
      <c r="C22" s="7">
        <v>0</v>
      </c>
      <c r="D22" s="7">
        <v>0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1" t="s">
        <v>42</v>
      </c>
      <c r="B23" s="7">
        <v>214671</v>
      </c>
      <c r="C23" s="7">
        <v>185745</v>
      </c>
      <c r="D23" s="7">
        <v>169920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1" t="s">
        <v>43</v>
      </c>
      <c r="B24" s="7">
        <v>1440</v>
      </c>
      <c r="C24" s="7">
        <v>1200</v>
      </c>
      <c r="D24" s="7">
        <v>1347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1" t="s">
        <v>39</v>
      </c>
      <c r="B25" s="7">
        <v>72</v>
      </c>
      <c r="C25" s="7">
        <v>68</v>
      </c>
      <c r="D25" s="7">
        <v>67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" t="s">
        <v>20</v>
      </c>
      <c r="B26" s="7">
        <v>75727</v>
      </c>
      <c r="C26" s="7">
        <v>71336</v>
      </c>
      <c r="D26" s="7">
        <v>69063</v>
      </c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1" t="s">
        <v>37</v>
      </c>
      <c r="B27" s="7">
        <v>743231</v>
      </c>
      <c r="C27" s="7">
        <v>654134</v>
      </c>
      <c r="D27" s="7">
        <v>499020</v>
      </c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1" t="s">
        <v>38</v>
      </c>
      <c r="B28" s="7">
        <v>143346</v>
      </c>
      <c r="C28" s="7">
        <v>154245</v>
      </c>
      <c r="D28" s="7">
        <v>110664</v>
      </c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24" t="s">
        <v>35</v>
      </c>
      <c r="B29" s="10">
        <f>B30+B31+B32</f>
        <v>807340</v>
      </c>
      <c r="C29" s="10">
        <f aca="true" t="shared" si="8" ref="C29:M29">C30+C31+C32</f>
        <v>794968</v>
      </c>
      <c r="D29" s="10">
        <f t="shared" si="8"/>
        <v>759551</v>
      </c>
      <c r="E29" s="10">
        <f t="shared" si="8"/>
        <v>0</v>
      </c>
      <c r="F29" s="10">
        <f t="shared" si="8"/>
        <v>0</v>
      </c>
      <c r="G29" s="10">
        <f t="shared" si="8"/>
        <v>0</v>
      </c>
      <c r="H29" s="10">
        <f t="shared" si="8"/>
        <v>0</v>
      </c>
      <c r="I29" s="10">
        <f t="shared" si="8"/>
        <v>0</v>
      </c>
      <c r="J29" s="10">
        <f t="shared" si="8"/>
        <v>0</v>
      </c>
      <c r="K29" s="10">
        <f t="shared" si="8"/>
        <v>0</v>
      </c>
      <c r="L29" s="10">
        <f t="shared" si="8"/>
        <v>0</v>
      </c>
      <c r="M29" s="10">
        <f t="shared" si="8"/>
        <v>0</v>
      </c>
    </row>
    <row r="30" spans="1:13" ht="12.75">
      <c r="A30" s="1" t="s">
        <v>24</v>
      </c>
      <c r="B30" s="7">
        <v>454516</v>
      </c>
      <c r="C30" s="7">
        <v>450773</v>
      </c>
      <c r="D30" s="7">
        <v>483458</v>
      </c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1" t="s">
        <v>37</v>
      </c>
      <c r="B31" s="7">
        <v>331669</v>
      </c>
      <c r="C31" s="7">
        <v>319694</v>
      </c>
      <c r="D31" s="7">
        <v>258066</v>
      </c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1" t="s">
        <v>38</v>
      </c>
      <c r="B32" s="7">
        <v>21155</v>
      </c>
      <c r="C32" s="7">
        <v>24501</v>
      </c>
      <c r="D32" s="7">
        <v>18027</v>
      </c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9" t="s">
        <v>26</v>
      </c>
      <c r="B33" s="10">
        <f>B34+B35</f>
        <v>286882</v>
      </c>
      <c r="C33" s="10">
        <f aca="true" t="shared" si="9" ref="C33:M33">C34+C35</f>
        <v>296688</v>
      </c>
      <c r="D33" s="10">
        <f t="shared" si="9"/>
        <v>180169</v>
      </c>
      <c r="E33" s="10">
        <f t="shared" si="9"/>
        <v>0</v>
      </c>
      <c r="F33" s="10">
        <f t="shared" si="9"/>
        <v>0</v>
      </c>
      <c r="G33" s="10">
        <f t="shared" si="9"/>
        <v>0</v>
      </c>
      <c r="H33" s="10">
        <f t="shared" si="9"/>
        <v>0</v>
      </c>
      <c r="I33" s="10">
        <f t="shared" si="9"/>
        <v>0</v>
      </c>
      <c r="J33" s="10">
        <f t="shared" si="9"/>
        <v>0</v>
      </c>
      <c r="K33" s="10">
        <f t="shared" si="9"/>
        <v>0</v>
      </c>
      <c r="L33" s="10">
        <f t="shared" si="9"/>
        <v>0</v>
      </c>
      <c r="M33" s="10">
        <f t="shared" si="9"/>
        <v>0</v>
      </c>
    </row>
    <row r="34" spans="1:13" ht="12.75">
      <c r="A34" s="12" t="s">
        <v>37</v>
      </c>
      <c r="B34" s="13">
        <v>275124</v>
      </c>
      <c r="C34" s="13">
        <v>282967</v>
      </c>
      <c r="D34" s="13">
        <v>173513</v>
      </c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2" t="s">
        <v>38</v>
      </c>
      <c r="B35" s="13">
        <v>11758</v>
      </c>
      <c r="C35" s="13">
        <v>13721</v>
      </c>
      <c r="D35" s="13">
        <v>6656</v>
      </c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9" t="s">
        <v>31</v>
      </c>
      <c r="B36" s="10">
        <f>B37+B38</f>
        <v>3738979</v>
      </c>
      <c r="C36" s="10">
        <f aca="true" t="shared" si="10" ref="C36:M36">C37+C38</f>
        <v>3453932</v>
      </c>
      <c r="D36" s="10">
        <f t="shared" si="10"/>
        <v>3662718</v>
      </c>
      <c r="E36" s="10">
        <f t="shared" si="10"/>
        <v>0</v>
      </c>
      <c r="F36" s="10">
        <f t="shared" si="10"/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  <c r="L36" s="10">
        <f t="shared" si="10"/>
        <v>0</v>
      </c>
      <c r="M36" s="10">
        <f t="shared" si="10"/>
        <v>0</v>
      </c>
    </row>
    <row r="37" spans="1:13" ht="12.75">
      <c r="A37" s="12" t="s">
        <v>34</v>
      </c>
      <c r="B37" s="13">
        <v>513339</v>
      </c>
      <c r="C37" s="13">
        <v>447435</v>
      </c>
      <c r="D37" s="13">
        <v>465045</v>
      </c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2" t="s">
        <v>23</v>
      </c>
      <c r="B38" s="13">
        <v>3225640</v>
      </c>
      <c r="C38" s="13">
        <v>3006497</v>
      </c>
      <c r="D38" s="13">
        <v>3197673</v>
      </c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22.5" customHeight="1">
      <c r="A39" s="22" t="s">
        <v>33</v>
      </c>
      <c r="B39" s="10">
        <f>SUM(B40:B45)</f>
        <v>104798645</v>
      </c>
      <c r="C39" s="10">
        <f aca="true" t="shared" si="11" ref="C39:M39">SUM(C40:C45)</f>
        <v>97581918</v>
      </c>
      <c r="D39" s="10">
        <f t="shared" si="11"/>
        <v>104195627</v>
      </c>
      <c r="E39" s="10">
        <f t="shared" si="11"/>
        <v>0</v>
      </c>
      <c r="F39" s="10">
        <f t="shared" si="11"/>
        <v>0</v>
      </c>
      <c r="G39" s="10">
        <f t="shared" si="11"/>
        <v>0</v>
      </c>
      <c r="H39" s="10">
        <f t="shared" si="11"/>
        <v>0</v>
      </c>
      <c r="I39" s="10">
        <f t="shared" si="11"/>
        <v>0</v>
      </c>
      <c r="J39" s="10">
        <f t="shared" si="11"/>
        <v>0</v>
      </c>
      <c r="K39" s="10">
        <f t="shared" si="11"/>
        <v>0</v>
      </c>
      <c r="L39" s="10">
        <f t="shared" si="11"/>
        <v>0</v>
      </c>
      <c r="M39" s="10">
        <f t="shared" si="11"/>
        <v>0</v>
      </c>
    </row>
    <row r="40" spans="1:13" ht="13.5" customHeight="1">
      <c r="A40" s="23" t="s">
        <v>21</v>
      </c>
      <c r="B40" s="13">
        <v>70134759</v>
      </c>
      <c r="C40" s="13">
        <v>65501054</v>
      </c>
      <c r="D40" s="13">
        <v>69456752</v>
      </c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>
      <c r="A41" s="1" t="s">
        <v>27</v>
      </c>
      <c r="B41" s="7">
        <v>232307</v>
      </c>
      <c r="C41" s="7">
        <v>192462</v>
      </c>
      <c r="D41" s="7">
        <v>1446178</v>
      </c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1" t="s">
        <v>23</v>
      </c>
      <c r="B42" s="7">
        <v>7856018</v>
      </c>
      <c r="C42" s="7">
        <v>7479181</v>
      </c>
      <c r="D42" s="7">
        <v>7795035</v>
      </c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1" t="s">
        <v>24</v>
      </c>
      <c r="B43" s="7">
        <v>25834980</v>
      </c>
      <c r="C43" s="7">
        <v>23578349</v>
      </c>
      <c r="D43" s="7">
        <v>24803022</v>
      </c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1" t="s">
        <v>20</v>
      </c>
      <c r="B44" s="7">
        <v>471710</v>
      </c>
      <c r="C44" s="7">
        <v>500411</v>
      </c>
      <c r="D44" s="7">
        <v>417035</v>
      </c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1" t="s">
        <v>32</v>
      </c>
      <c r="B45" s="7">
        <v>268871</v>
      </c>
      <c r="C45" s="7">
        <v>330461</v>
      </c>
      <c r="D45" s="7">
        <v>277605</v>
      </c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9" t="s">
        <v>36</v>
      </c>
      <c r="B46" s="10">
        <f>B47+B48+B49+B50+B51+B52+B53+B54</f>
        <v>25531618</v>
      </c>
      <c r="C46" s="10">
        <f aca="true" t="shared" si="12" ref="C46:M46">C47+C48+C49+C50+C51+C52+C53+C54</f>
        <v>23863848</v>
      </c>
      <c r="D46" s="10">
        <f t="shared" si="12"/>
        <v>25665336</v>
      </c>
      <c r="E46" s="10">
        <f t="shared" si="12"/>
        <v>0</v>
      </c>
      <c r="F46" s="10">
        <f t="shared" si="12"/>
        <v>0</v>
      </c>
      <c r="G46" s="10">
        <f t="shared" si="12"/>
        <v>0</v>
      </c>
      <c r="H46" s="10">
        <f t="shared" si="12"/>
        <v>0</v>
      </c>
      <c r="I46" s="10">
        <f t="shared" si="12"/>
        <v>0</v>
      </c>
      <c r="J46" s="10">
        <f t="shared" si="12"/>
        <v>0</v>
      </c>
      <c r="K46" s="10">
        <f t="shared" si="12"/>
        <v>0</v>
      </c>
      <c r="L46" s="10">
        <f t="shared" si="12"/>
        <v>0</v>
      </c>
      <c r="M46" s="10">
        <f t="shared" si="12"/>
        <v>0</v>
      </c>
    </row>
    <row r="47" spans="1:13" ht="12.75">
      <c r="A47" s="1" t="s">
        <v>27</v>
      </c>
      <c r="B47" s="13">
        <v>22059753</v>
      </c>
      <c r="C47" s="13">
        <v>20593667</v>
      </c>
      <c r="D47" s="7">
        <v>22309324</v>
      </c>
      <c r="E47" s="1"/>
      <c r="F47" s="1"/>
      <c r="G47" s="1"/>
      <c r="H47" s="7"/>
      <c r="I47" s="7"/>
      <c r="J47" s="7"/>
      <c r="K47" s="7"/>
      <c r="L47" s="7"/>
      <c r="M47" s="7"/>
    </row>
    <row r="48" spans="1:13" ht="12.75">
      <c r="A48" s="1" t="s">
        <v>23</v>
      </c>
      <c r="B48" s="13">
        <v>544213</v>
      </c>
      <c r="C48" s="13">
        <v>534151</v>
      </c>
      <c r="D48" s="13">
        <v>538606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1" t="s">
        <v>24</v>
      </c>
      <c r="B49" s="13">
        <v>193104</v>
      </c>
      <c r="C49" s="13">
        <v>174558</v>
      </c>
      <c r="D49" s="13">
        <v>186527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" t="s">
        <v>22</v>
      </c>
      <c r="B50" s="13">
        <v>1011789</v>
      </c>
      <c r="C50" s="13">
        <v>943563</v>
      </c>
      <c r="D50" s="13">
        <v>919946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>
      <c r="A51" s="1" t="s">
        <v>39</v>
      </c>
      <c r="B51" s="13">
        <v>1364475</v>
      </c>
      <c r="C51" s="13">
        <v>1244412</v>
      </c>
      <c r="D51" s="13">
        <v>1332086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" t="s">
        <v>40</v>
      </c>
      <c r="B52" s="13">
        <v>286173</v>
      </c>
      <c r="C52" s="13">
        <v>260628</v>
      </c>
      <c r="D52" s="13">
        <v>244837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1" t="s">
        <v>37</v>
      </c>
      <c r="B53" s="13">
        <v>37738</v>
      </c>
      <c r="C53" s="13">
        <v>82076</v>
      </c>
      <c r="D53" s="13">
        <v>107860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1" t="s">
        <v>38</v>
      </c>
      <c r="B54" s="13">
        <v>34373</v>
      </c>
      <c r="C54" s="13">
        <v>30793</v>
      </c>
      <c r="D54" s="13">
        <v>26150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>
      <c r="A55" s="9" t="s">
        <v>46</v>
      </c>
      <c r="B55" s="10">
        <f>B56+B57</f>
        <v>10963</v>
      </c>
      <c r="C55" s="10">
        <f>C56+C57</f>
        <v>9393</v>
      </c>
      <c r="D55" s="10">
        <f aca="true" t="shared" si="13" ref="D55:M55">D56+D57</f>
        <v>6362</v>
      </c>
      <c r="E55" s="10">
        <f t="shared" si="13"/>
        <v>0</v>
      </c>
      <c r="F55" s="10">
        <f t="shared" si="13"/>
        <v>0</v>
      </c>
      <c r="G55" s="10">
        <f t="shared" si="13"/>
        <v>0</v>
      </c>
      <c r="H55" s="10">
        <f t="shared" si="13"/>
        <v>0</v>
      </c>
      <c r="I55" s="10">
        <f t="shared" si="13"/>
        <v>0</v>
      </c>
      <c r="J55" s="10">
        <f t="shared" si="13"/>
        <v>0</v>
      </c>
      <c r="K55" s="10">
        <f t="shared" si="13"/>
        <v>0</v>
      </c>
      <c r="L55" s="10">
        <f t="shared" si="13"/>
        <v>0</v>
      </c>
      <c r="M55" s="10">
        <f t="shared" si="13"/>
        <v>0</v>
      </c>
    </row>
    <row r="56" spans="1:13" ht="12.75">
      <c r="A56" s="1" t="s">
        <v>37</v>
      </c>
      <c r="B56" s="7">
        <f>'[1]32А ОренбургНГ Саратовэнерго'!$E$22</f>
        <v>10200</v>
      </c>
      <c r="C56" s="7">
        <v>8800</v>
      </c>
      <c r="D56" s="7">
        <v>5800</v>
      </c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1" t="s">
        <v>38</v>
      </c>
      <c r="B57" s="7">
        <f>'[1]32А ОренбургНГ Саратовэнерго'!$E$23</f>
        <v>763</v>
      </c>
      <c r="C57" s="7">
        <v>593</v>
      </c>
      <c r="D57" s="7">
        <v>562</v>
      </c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9" t="s">
        <v>47</v>
      </c>
      <c r="B58" s="10">
        <f>B59</f>
        <v>0</v>
      </c>
      <c r="C58" s="10">
        <f>C59</f>
        <v>9079</v>
      </c>
      <c r="D58" s="10">
        <f aca="true" t="shared" si="14" ref="D58:M58">D59+D60</f>
        <v>7809</v>
      </c>
      <c r="E58" s="10">
        <f t="shared" si="14"/>
        <v>0</v>
      </c>
      <c r="F58" s="10">
        <f t="shared" si="14"/>
        <v>0</v>
      </c>
      <c r="G58" s="10">
        <f t="shared" si="14"/>
        <v>0</v>
      </c>
      <c r="H58" s="10">
        <f t="shared" si="14"/>
        <v>0</v>
      </c>
      <c r="I58" s="10">
        <f t="shared" si="14"/>
        <v>0</v>
      </c>
      <c r="J58" s="10">
        <f t="shared" si="14"/>
        <v>0</v>
      </c>
      <c r="K58" s="10">
        <f t="shared" si="14"/>
        <v>0</v>
      </c>
      <c r="L58" s="10">
        <f t="shared" si="14"/>
        <v>0</v>
      </c>
      <c r="M58" s="10">
        <f t="shared" si="14"/>
        <v>0</v>
      </c>
    </row>
    <row r="59" spans="1:13" ht="12.75">
      <c r="A59" s="1" t="s">
        <v>40</v>
      </c>
      <c r="B59" s="7">
        <v>0</v>
      </c>
      <c r="C59" s="7">
        <v>9079</v>
      </c>
      <c r="D59" s="7">
        <v>7809</v>
      </c>
      <c r="E59" s="7"/>
      <c r="F59" s="7"/>
      <c r="G59" s="7"/>
      <c r="H59" s="7"/>
      <c r="I59" s="7"/>
      <c r="J59" s="7"/>
      <c r="K59" s="7"/>
      <c r="L59" s="7"/>
      <c r="M59" s="7"/>
    </row>
    <row r="60" ht="12.75">
      <c r="D60" s="8"/>
    </row>
    <row r="62" spans="5:14" ht="12.75">
      <c r="E62" s="14" t="e">
        <f>J16+J20+J21+#REF!+#REF!</f>
        <v>#REF!</v>
      </c>
      <c r="F62" t="e">
        <f>E62/E63</f>
        <v>#REF!</v>
      </c>
      <c r="H62" s="15"/>
      <c r="I62" s="15"/>
      <c r="J62" s="15"/>
      <c r="K62" s="19"/>
      <c r="L62" s="19"/>
      <c r="M62" s="19"/>
      <c r="N62" s="19"/>
    </row>
    <row r="63" spans="5:14" ht="12.75">
      <c r="E63">
        <v>30</v>
      </c>
      <c r="G63" s="16"/>
      <c r="H63" s="17" t="s">
        <v>28</v>
      </c>
      <c r="I63" s="17"/>
      <c r="J63" s="18"/>
      <c r="K63" s="19"/>
      <c r="L63" s="19"/>
      <c r="M63" s="19"/>
      <c r="N63" s="19"/>
    </row>
    <row r="64" spans="5:14" ht="12.75">
      <c r="E64">
        <v>10</v>
      </c>
      <c r="G64" s="16" t="e">
        <f>F62*E64</f>
        <v>#REF!</v>
      </c>
      <c r="H64" s="18">
        <v>0.001214</v>
      </c>
      <c r="I64" s="17" t="e">
        <f>G64*H64</f>
        <v>#REF!</v>
      </c>
      <c r="J64" s="18">
        <v>1.2</v>
      </c>
      <c r="K64" s="19" t="e">
        <f>I64*J64</f>
        <v>#REF!</v>
      </c>
      <c r="L64" s="19"/>
      <c r="M64" s="19"/>
      <c r="N64" s="19"/>
    </row>
    <row r="65" spans="5:14" ht="12.75">
      <c r="E65">
        <v>14</v>
      </c>
      <c r="G65" s="16" t="e">
        <f>F62*E65</f>
        <v>#REF!</v>
      </c>
      <c r="H65" s="17"/>
      <c r="I65" s="17" t="e">
        <f>G65*H64</f>
        <v>#REF!</v>
      </c>
      <c r="J65" s="18"/>
      <c r="K65" s="19" t="e">
        <f>I65*J64</f>
        <v>#REF!</v>
      </c>
      <c r="L65" s="19"/>
      <c r="M65" s="19"/>
      <c r="N65" s="19"/>
    </row>
    <row r="66" spans="7:14" ht="12.75">
      <c r="G66" s="14"/>
      <c r="H66" s="14"/>
      <c r="I66" s="14"/>
      <c r="J66" s="18"/>
      <c r="K66" s="19"/>
      <c r="L66" s="19"/>
      <c r="M66" s="19"/>
      <c r="N66" s="19"/>
    </row>
    <row r="67" spans="7:14" ht="12.75">
      <c r="G67" s="14"/>
      <c r="H67" s="14"/>
      <c r="I67" s="14"/>
      <c r="J67" s="18"/>
      <c r="K67" s="19"/>
      <c r="L67" s="19"/>
      <c r="M67" s="19"/>
      <c r="N67" s="19"/>
    </row>
    <row r="68" spans="7:14" ht="12.75">
      <c r="G68" s="14"/>
      <c r="H68" s="14" t="s">
        <v>29</v>
      </c>
      <c r="I68" s="14"/>
      <c r="J68" s="18"/>
      <c r="K68" s="19"/>
      <c r="L68" s="19"/>
      <c r="M68" s="19"/>
      <c r="N68" s="19"/>
    </row>
    <row r="69" spans="5:14" ht="12.75">
      <c r="E69">
        <f>E63</f>
        <v>30</v>
      </c>
      <c r="G69" s="14" t="e">
        <f>F62*E69</f>
        <v>#REF!</v>
      </c>
      <c r="H69" s="20">
        <v>0.05303</v>
      </c>
      <c r="I69" s="14" t="e">
        <f>G69*H69*0.1</f>
        <v>#REF!</v>
      </c>
      <c r="J69" s="18">
        <v>1.2</v>
      </c>
      <c r="K69" s="19" t="e">
        <f>I69*J69</f>
        <v>#REF!</v>
      </c>
      <c r="L69" s="19"/>
      <c r="M69" s="19"/>
      <c r="N69" s="19"/>
    </row>
    <row r="70" spans="7:14" ht="12.75">
      <c r="G70" s="14"/>
      <c r="H70" s="20"/>
      <c r="I70" s="14"/>
      <c r="J70" s="18"/>
      <c r="K70" s="19"/>
      <c r="L70" s="19"/>
      <c r="M70" s="19"/>
      <c r="N70" s="19"/>
    </row>
    <row r="71" spans="7:14" ht="12.75">
      <c r="G71" s="14"/>
      <c r="H71" s="14" t="s">
        <v>30</v>
      </c>
      <c r="I71" s="14"/>
      <c r="J71" s="18"/>
      <c r="K71" s="19"/>
      <c r="L71" s="19"/>
      <c r="M71" s="19"/>
      <c r="N71" s="19"/>
    </row>
    <row r="72" spans="5:14" ht="12.75">
      <c r="E72" s="8" t="e">
        <f>E62</f>
        <v>#REF!</v>
      </c>
      <c r="F72" t="e">
        <f>E72/E73</f>
        <v>#REF!</v>
      </c>
      <c r="G72" s="14"/>
      <c r="H72" s="14"/>
      <c r="I72" s="14"/>
      <c r="J72" s="18"/>
      <c r="K72" s="19"/>
      <c r="L72" s="19"/>
      <c r="M72" s="19"/>
      <c r="N72" s="19"/>
    </row>
    <row r="73" spans="5:14" ht="12.75">
      <c r="E73">
        <f>E63</f>
        <v>30</v>
      </c>
      <c r="G73" s="14"/>
      <c r="H73" s="16"/>
      <c r="I73" s="16"/>
      <c r="J73" s="18"/>
      <c r="K73" s="19"/>
      <c r="L73" s="19"/>
      <c r="M73" s="19"/>
      <c r="N73" s="19"/>
    </row>
    <row r="74" spans="5:14" ht="12.75">
      <c r="E74">
        <f>E64</f>
        <v>10</v>
      </c>
      <c r="G74" s="14" t="e">
        <f>E74*F72</f>
        <v>#REF!</v>
      </c>
      <c r="H74" s="21">
        <v>0.000352</v>
      </c>
      <c r="I74" s="16" t="e">
        <f>G74*H74</f>
        <v>#REF!</v>
      </c>
      <c r="J74" s="18">
        <v>1.2</v>
      </c>
      <c r="K74" s="19" t="e">
        <f>I74*J74</f>
        <v>#REF!</v>
      </c>
      <c r="L74" s="19"/>
      <c r="M74" s="19"/>
      <c r="N74" s="19"/>
    </row>
    <row r="75" spans="5:14" ht="12.75">
      <c r="E75">
        <f>E65</f>
        <v>14</v>
      </c>
      <c r="G75" s="14" t="e">
        <f>E75*F72</f>
        <v>#REF!</v>
      </c>
      <c r="H75" s="16"/>
      <c r="I75" s="16" t="e">
        <f>G75*H74</f>
        <v>#REF!</v>
      </c>
      <c r="J75" s="18"/>
      <c r="K75" s="19" t="e">
        <f>I75*J74</f>
        <v>#REF!</v>
      </c>
      <c r="L75" s="19"/>
      <c r="M75" s="19"/>
      <c r="N75" s="19"/>
    </row>
    <row r="76" spans="11:14" ht="12.75">
      <c r="K76" s="19"/>
      <c r="L76" s="19"/>
      <c r="M76" s="19"/>
      <c r="N76" s="19"/>
    </row>
    <row r="77" spans="11:14" ht="12.75">
      <c r="K77" s="19"/>
      <c r="L77" s="19"/>
      <c r="M77" s="19"/>
      <c r="N77" s="19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2024-04-22T23:30:36Z</dcterms:modified>
  <cp:category/>
  <cp:version/>
  <cp:contentType/>
  <cp:contentStatus/>
</cp:coreProperties>
</file>